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ISO\1_Algemeen\15. Design and Development\Nimagen\COVID WGS\Protocol\website downloads\"/>
    </mc:Choice>
  </mc:AlternateContent>
  <xr:revisionPtr revIDLastSave="0" documentId="8_{969F3932-FE04-433E-81DB-5C361BA86B08}" xr6:coauthVersionLast="46" xr6:coauthVersionMax="46" xr10:uidLastSave="{00000000-0000-0000-0000-000000000000}"/>
  <bookViews>
    <workbookView xWindow="28680" yWindow="-120" windowWidth="29040" windowHeight="15840" tabRatio="858" xr2:uid="{060908F7-61C1-4672-B598-38890CB14463}"/>
  </bookViews>
  <sheets>
    <sheet name="Library QC and dilution" sheetId="44" r:id="rId1"/>
    <sheet name="Sheet1" sheetId="45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44" l="1"/>
  <c r="G32" i="44"/>
  <c r="G31" i="44"/>
  <c r="G29" i="44"/>
  <c r="G30" i="44"/>
  <c r="F8" i="44"/>
  <c r="H29" i="44"/>
  <c r="B15" i="44"/>
  <c r="F9" i="44"/>
  <c r="C15" i="44"/>
  <c r="E15" i="44"/>
  <c r="H30" i="44"/>
  <c r="H31" i="44"/>
  <c r="H32" i="44"/>
  <c r="E14" i="44"/>
  <c r="C25" i="44"/>
  <c r="B14" i="44"/>
</calcChain>
</file>

<file path=xl/sharedStrings.xml><?xml version="1.0" encoding="utf-8"?>
<sst xmlns="http://schemas.openxmlformats.org/spreadsheetml/2006/main" count="43" uniqueCount="36">
  <si>
    <t>nM</t>
  </si>
  <si>
    <t>lowTE volume</t>
  </si>
  <si>
    <t xml:space="preserve"> </t>
  </si>
  <si>
    <t>,</t>
  </si>
  <si>
    <t>µL</t>
  </si>
  <si>
    <t>sample concentration (pg/µL) * 1000000(µL/l) / 660000(pg/nM/bp)/# bp</t>
  </si>
  <si>
    <r>
      <t>ng/</t>
    </r>
    <r>
      <rPr>
        <sz val="11"/>
        <color theme="1"/>
        <rFont val="Calibri"/>
        <family val="2"/>
      </rPr>
      <t>µL</t>
    </r>
  </si>
  <si>
    <t>=</t>
  </si>
  <si>
    <t>pool A:</t>
  </si>
  <si>
    <t>pool B:</t>
  </si>
  <si>
    <t>pool volume (µL)</t>
  </si>
  <si>
    <t>Pool B (2 nM)</t>
  </si>
  <si>
    <t>NaOH (0.2 N)</t>
  </si>
  <si>
    <t>Tris-HCl (200 mM)</t>
  </si>
  <si>
    <t>Ice Cold Buffer HT1</t>
  </si>
  <si>
    <t xml:space="preserve">µL </t>
  </si>
  <si>
    <t>incubate 5 minutes at room temp</t>
  </si>
  <si>
    <t>MiniSeq</t>
  </si>
  <si>
    <t>MiSeq v2</t>
  </si>
  <si>
    <t>MiSeq v3</t>
  </si>
  <si>
    <t>NextSeq</t>
  </si>
  <si>
    <t>Loading concentration (pM)</t>
  </si>
  <si>
    <t>Total (20 pM)</t>
  </si>
  <si>
    <t>end volume (µL )</t>
  </si>
  <si>
    <t>HT1 volume (µL)</t>
  </si>
  <si>
    <t>Pool A (2 nM)</t>
  </si>
  <si>
    <t>20 pM PhiX control (µL)</t>
  </si>
  <si>
    <t>1. Qubit Concentration calculation</t>
  </si>
  <si>
    <r>
      <t xml:space="preserve">2. Dilution of both pools to 50 </t>
    </r>
    <r>
      <rPr>
        <b/>
        <sz val="18"/>
        <color theme="4" tint="-0.249977111117893"/>
        <rFont val="Calibri"/>
        <family val="2"/>
      </rPr>
      <t xml:space="preserve">µL of </t>
    </r>
    <r>
      <rPr>
        <b/>
        <sz val="18"/>
        <color theme="4" tint="-0.249977111117893"/>
        <rFont val="Calibri"/>
        <family val="2"/>
        <scheme val="minor"/>
      </rPr>
      <t>2 nM</t>
    </r>
  </si>
  <si>
    <t>3. Denaturation pipetting scheme</t>
  </si>
  <si>
    <t>4. Final Library pipetting scheme</t>
  </si>
  <si>
    <t>Fill in: Calculated Qubit Readout:</t>
  </si>
  <si>
    <t>Denaturated pool       (20 pM) volume (µL)</t>
  </si>
  <si>
    <t>SARS-CoV-2 WGS Calculator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</si>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</sst>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4" tint="-0.249977111117893"/>
      <name val="Calibri"/>
      <family val="2"/>
    </font>
    <font>
      <sz val="11"/>
      <name val="Calibri"/>
      <family val="2"/>
      <scheme val="minor"/>
    </font>
    <font>
      <b/>
      <i/>
      <sz val="16"/>
      <color rgb="FF3F3F76"/>
      <name val="Courier New"/>
      <family val="3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1" applyNumberFormat="0" applyAlignment="0" applyProtection="0"/>
  </cellStyleXfs>
  <cellXfs count="69">
    <xf numFmtId="0" fontId="0" fillId="0" borderId="0" xfId="0"/>
    <xf numFmtId="0" fontId="0" fillId="6" borderId="0" xfId="0" applyFill="1" applyBorder="1" applyAlignment="1" applyProtection="1">
      <alignment vertical="center"/>
    </xf>
    <xf numFmtId="0" fontId="0" fillId="6" borderId="15" xfId="0" applyFill="1" applyBorder="1" applyAlignment="1" applyProtection="1">
      <alignment vertical="center"/>
    </xf>
    <xf numFmtId="164" fontId="11" fillId="6" borderId="15" xfId="3" applyNumberFormat="1" applyFont="1" applyFill="1" applyBorder="1" applyAlignment="1" applyProtection="1">
      <alignment vertical="center"/>
    </xf>
    <xf numFmtId="0" fontId="0" fillId="6" borderId="12" xfId="0" applyFill="1" applyBorder="1" applyProtection="1"/>
    <xf numFmtId="0" fontId="4" fillId="6" borderId="0" xfId="0" applyFont="1" applyFill="1" applyBorder="1" applyProtection="1"/>
    <xf numFmtId="0" fontId="0" fillId="6" borderId="0" xfId="0" applyFill="1" applyBorder="1" applyProtection="1"/>
    <xf numFmtId="0" fontId="0" fillId="6" borderId="13" xfId="0" applyFill="1" applyBorder="1" applyProtection="1"/>
    <xf numFmtId="0" fontId="0" fillId="6" borderId="0" xfId="0" applyFill="1" applyBorder="1" applyAlignment="1" applyProtection="1">
      <alignment horizontal="center" wrapText="1"/>
    </xf>
    <xf numFmtId="0" fontId="9" fillId="6" borderId="12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horizontal="center" vertical="center"/>
    </xf>
    <xf numFmtId="2" fontId="0" fillId="6" borderId="0" xfId="0" applyNumberFormat="1" applyFill="1" applyBorder="1" applyProtection="1"/>
    <xf numFmtId="0" fontId="9" fillId="6" borderId="14" xfId="0" applyFont="1" applyFill="1" applyBorder="1" applyAlignment="1" applyProtection="1">
      <alignment vertical="center"/>
    </xf>
    <xf numFmtId="0" fontId="0" fillId="6" borderId="15" xfId="0" applyFill="1" applyBorder="1" applyAlignment="1" applyProtection="1">
      <alignment horizontal="center" vertical="center"/>
    </xf>
    <xf numFmtId="0" fontId="0" fillId="6" borderId="15" xfId="0" applyFill="1" applyBorder="1" applyProtection="1"/>
    <xf numFmtId="0" fontId="0" fillId="6" borderId="16" xfId="0" applyFill="1" applyBorder="1" applyProtection="1"/>
    <xf numFmtId="0" fontId="6" fillId="6" borderId="0" xfId="0" applyFont="1" applyFill="1" applyBorder="1" applyProtection="1"/>
    <xf numFmtId="0" fontId="1" fillId="6" borderId="0" xfId="1" applyFill="1" applyBorder="1" applyProtection="1"/>
    <xf numFmtId="2" fontId="0" fillId="6" borderId="0" xfId="0" applyNumberFormat="1" applyFill="1" applyBorder="1" applyAlignment="1" applyProtection="1">
      <alignment horizontal="center" wrapText="1"/>
    </xf>
    <xf numFmtId="0" fontId="0" fillId="6" borderId="0" xfId="0" applyFill="1" applyBorder="1" applyAlignment="1" applyProtection="1">
      <alignment wrapText="1"/>
    </xf>
    <xf numFmtId="0" fontId="6" fillId="6" borderId="0" xfId="0" applyFont="1" applyFill="1" applyBorder="1" applyAlignment="1" applyProtection="1">
      <alignment horizontal="right"/>
    </xf>
    <xf numFmtId="0" fontId="0" fillId="6" borderId="0" xfId="0" applyFill="1" applyBorder="1" applyAlignment="1" applyProtection="1"/>
    <xf numFmtId="0" fontId="9" fillId="6" borderId="12" xfId="0" applyFont="1" applyFill="1" applyBorder="1" applyProtection="1"/>
    <xf numFmtId="0" fontId="9" fillId="6" borderId="14" xfId="0" applyFont="1" applyFill="1" applyBorder="1" applyProtection="1"/>
    <xf numFmtId="0" fontId="4" fillId="6" borderId="12" xfId="0" applyFont="1" applyFill="1" applyBorder="1" applyProtection="1"/>
    <xf numFmtId="0" fontId="0" fillId="6" borderId="5" xfId="0" applyFill="1" applyBorder="1" applyProtection="1"/>
    <xf numFmtId="0" fontId="14" fillId="5" borderId="0" xfId="0" applyFont="1" applyFill="1" applyBorder="1" applyAlignment="1" applyProtection="1">
      <alignment horizontal="right"/>
    </xf>
    <xf numFmtId="0" fontId="13" fillId="5" borderId="0" xfId="0" applyFont="1" applyFill="1" applyBorder="1" applyProtection="1"/>
    <xf numFmtId="0" fontId="14" fillId="5" borderId="0" xfId="0" applyFont="1" applyFill="1" applyBorder="1" applyProtection="1"/>
    <xf numFmtId="0" fontId="14" fillId="5" borderId="0" xfId="0" applyFont="1" applyFill="1" applyBorder="1" applyAlignment="1" applyProtection="1">
      <alignment horizontal="center"/>
    </xf>
    <xf numFmtId="0" fontId="14" fillId="5" borderId="6" xfId="0" applyFont="1" applyFill="1" applyBorder="1" applyAlignment="1" applyProtection="1">
      <alignment horizontal="center"/>
    </xf>
    <xf numFmtId="0" fontId="14" fillId="5" borderId="17" xfId="0" applyFont="1" applyFill="1" applyBorder="1" applyAlignment="1" applyProtection="1">
      <alignment horizontal="center"/>
    </xf>
    <xf numFmtId="0" fontId="14" fillId="5" borderId="15" xfId="0" applyFont="1" applyFill="1" applyBorder="1" applyAlignment="1" applyProtection="1">
      <alignment horizontal="center"/>
    </xf>
    <xf numFmtId="0" fontId="4" fillId="7" borderId="9" xfId="0" applyFont="1" applyFill="1" applyBorder="1" applyProtection="1"/>
    <xf numFmtId="0" fontId="0" fillId="7" borderId="10" xfId="0" applyFill="1" applyBorder="1" applyProtection="1"/>
    <xf numFmtId="0" fontId="0" fillId="7" borderId="11" xfId="0" applyFill="1" applyBorder="1" applyProtection="1"/>
    <xf numFmtId="0" fontId="4" fillId="7" borderId="10" xfId="0" applyFont="1" applyFill="1" applyBorder="1" applyProtection="1"/>
    <xf numFmtId="0" fontId="1" fillId="7" borderId="10" xfId="1" applyFill="1" applyBorder="1" applyProtection="1"/>
    <xf numFmtId="0" fontId="4" fillId="7" borderId="2" xfId="0" applyFont="1" applyFill="1" applyBorder="1" applyProtection="1"/>
    <xf numFmtId="0" fontId="4" fillId="7" borderId="3" xfId="0" applyFont="1" applyFill="1" applyBorder="1" applyProtection="1"/>
    <xf numFmtId="0" fontId="0" fillId="7" borderId="3" xfId="0" applyFill="1" applyBorder="1" applyProtection="1"/>
    <xf numFmtId="0" fontId="0" fillId="7" borderId="4" xfId="0" applyFill="1" applyBorder="1" applyProtection="1"/>
    <xf numFmtId="0" fontId="5" fillId="6" borderId="12" xfId="0" applyFont="1" applyFill="1" applyBorder="1" applyProtection="1"/>
    <xf numFmtId="0" fontId="8" fillId="6" borderId="0" xfId="0" applyFont="1" applyFill="1" applyBorder="1" applyAlignment="1" applyProtection="1">
      <alignment vertical="center"/>
    </xf>
    <xf numFmtId="0" fontId="8" fillId="6" borderId="13" xfId="0" applyFont="1" applyFill="1" applyBorder="1" applyAlignment="1" applyProtection="1">
      <alignment vertical="center"/>
    </xf>
    <xf numFmtId="0" fontId="8" fillId="9" borderId="18" xfId="0" applyFont="1" applyFill="1" applyBorder="1" applyProtection="1"/>
    <xf numFmtId="0" fontId="16" fillId="9" borderId="20" xfId="0" applyFont="1" applyFill="1" applyBorder="1" applyProtection="1"/>
    <xf numFmtId="0" fontId="16" fillId="9" borderId="19" xfId="0" applyFont="1" applyFill="1" applyBorder="1" applyAlignment="1" applyProtection="1">
      <alignment horizontal="right"/>
    </xf>
    <xf numFmtId="164" fontId="11" fillId="9" borderId="0" xfId="3" applyNumberFormat="1" applyFont="1" applyFill="1" applyBorder="1" applyAlignment="1" applyProtection="1">
      <alignment vertical="center"/>
    </xf>
    <xf numFmtId="0" fontId="0" fillId="9" borderId="0" xfId="0" applyFill="1" applyBorder="1" applyAlignment="1" applyProtection="1">
      <alignment vertical="center"/>
    </xf>
    <xf numFmtId="0" fontId="15" fillId="6" borderId="5" xfId="0" applyFont="1" applyFill="1" applyBorder="1" applyAlignment="1" applyProtection="1">
      <alignment horizontal="center"/>
    </xf>
    <xf numFmtId="0" fontId="15" fillId="6" borderId="7" xfId="0" applyFont="1" applyFill="1" applyBorder="1" applyAlignment="1" applyProtection="1">
      <alignment horizontal="center"/>
    </xf>
    <xf numFmtId="0" fontId="0" fillId="10" borderId="0" xfId="0" applyFill="1" applyBorder="1" applyProtection="1"/>
    <xf numFmtId="0" fontId="0" fillId="10" borderId="0" xfId="0" applyFill="1" applyBorder="1" applyAlignment="1" applyProtection="1">
      <alignment horizontal="center" wrapText="1"/>
    </xf>
    <xf numFmtId="0" fontId="0" fillId="10" borderId="6" xfId="0" applyFill="1" applyBorder="1" applyAlignment="1" applyProtection="1">
      <alignment horizontal="center" wrapText="1"/>
    </xf>
    <xf numFmtId="0" fontId="17" fillId="6" borderId="0" xfId="0" applyFont="1" applyFill="1" applyBorder="1" applyProtection="1"/>
    <xf numFmtId="2" fontId="12" fillId="11" borderId="21" xfId="2" applyNumberFormat="1" applyFont="1" applyFill="1" applyBorder="1" applyAlignment="1" applyProtection="1">
      <alignment horizontal="center" vertical="center"/>
      <protection locked="0"/>
    </xf>
    <xf numFmtId="2" fontId="12" fillId="11" borderId="22" xfId="2" applyNumberFormat="1" applyFont="1" applyFill="1" applyBorder="1" applyAlignment="1" applyProtection="1">
      <alignment horizontal="center" vertical="center"/>
      <protection locked="0"/>
    </xf>
    <xf numFmtId="2" fontId="12" fillId="6" borderId="15" xfId="2" applyNumberFormat="1" applyFont="1" applyFill="1" applyBorder="1" applyAlignment="1" applyProtection="1">
      <alignment horizontal="center" vertical="center"/>
    </xf>
    <xf numFmtId="0" fontId="2" fillId="7" borderId="3" xfId="2" applyFill="1" applyBorder="1" applyProtection="1"/>
    <xf numFmtId="0" fontId="0" fillId="10" borderId="0" xfId="0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164" fontId="14" fillId="5" borderId="0" xfId="0" applyNumberFormat="1" applyFont="1" applyFill="1" applyBorder="1" applyAlignment="1" applyProtection="1">
      <alignment horizontal="center"/>
    </xf>
    <xf numFmtId="164" fontId="14" fillId="5" borderId="15" xfId="0" applyNumberFormat="1" applyFont="1" applyFill="1" applyBorder="1" applyAlignment="1" applyProtection="1">
      <alignment horizontal="center"/>
    </xf>
    <xf numFmtId="0" fontId="15" fillId="8" borderId="1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9" borderId="0" xfId="0" applyFill="1" applyBorder="1" applyAlignment="1" applyProtection="1">
      <alignment horizontal="center"/>
    </xf>
    <xf numFmtId="0" fontId="2" fillId="9" borderId="0" xfId="2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center"/>
    </xf>
  </cellXfs>
  <cellStyles count="4">
    <cellStyle name="Calculation" xfId="3" builtinId="22"/>
    <cellStyle name="Good" xfId="1" builtinId="26"/>
    <cellStyle name="Input" xfId="2" builtinId="20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34866</xdr:rowOff>
    </xdr:from>
    <xdr:to>
      <xdr:col>9</xdr:col>
      <xdr:colOff>14097</xdr:colOff>
      <xdr:row>3</xdr:row>
      <xdr:rowOff>1523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625AFC58-92AA-4A15-8D40-91BB7ED80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415866"/>
          <a:ext cx="3757422" cy="366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23887-68BB-4C8B-A0BB-A53904BA6207}">
  <sheetPr>
    <tabColor theme="4" tint="-0.249977111117893"/>
  </sheetPr>
  <dimension ref="B3:U40"/>
  <sheetViews>
    <sheetView tabSelected="1" zoomScale="120" zoomScaleNormal="120" workbookViewId="0">
      <selection activeCell="C9" sqref="C9"/>
    </sheetView>
  </sheetViews>
  <sheetFormatPr defaultRowHeight="15" x14ac:dyDescent="0.25"/>
  <cols>
    <col min="1" max="1" width="9.140625" style="6"/>
    <col min="2" max="2" width="19.7109375" style="6" customWidth="1"/>
    <col min="3" max="3" width="14.7109375" style="6" customWidth="1"/>
    <col min="4" max="4" width="10.5703125" style="6" customWidth="1"/>
    <col min="5" max="5" width="11.28515625" style="6" customWidth="1"/>
    <col min="6" max="6" width="9.28515625" style="6" customWidth="1"/>
    <col min="7" max="7" width="20.85546875" style="6" customWidth="1"/>
    <col min="8" max="8" width="19.85546875" style="6" customWidth="1"/>
    <col min="9" max="9" width="12.42578125" style="6" customWidth="1"/>
    <col min="10" max="10" width="7" style="6" customWidth="1"/>
    <col min="11" max="11" width="18.5703125" style="6" bestFit="1" customWidth="1"/>
    <col min="12" max="12" width="13.42578125" style="6" bestFit="1" customWidth="1"/>
    <col min="13" max="13" width="9.140625" style="6"/>
    <col min="14" max="14" width="14.85546875" style="6" customWidth="1"/>
    <col min="15" max="15" width="11.42578125" style="6" customWidth="1"/>
    <col min="16" max="16" width="13.5703125" style="6" customWidth="1"/>
    <col min="17" max="17" width="13.42578125" style="6" bestFit="1" customWidth="1"/>
    <col min="18" max="18" width="9.140625" style="6"/>
    <col min="19" max="19" width="13.140625" style="6" customWidth="1"/>
    <col min="20" max="20" width="11.5703125" style="6" bestFit="1" customWidth="1"/>
    <col min="21" max="21" width="13" style="6" customWidth="1"/>
    <col min="22" max="22" width="14" style="6" customWidth="1"/>
    <col min="23" max="23" width="11.7109375" style="6" customWidth="1"/>
    <col min="24" max="24" width="25.85546875" style="6" bestFit="1" customWidth="1"/>
    <col min="25" max="25" width="12.5703125" style="6" customWidth="1"/>
    <col min="26" max="26" width="14.42578125" style="6" customWidth="1"/>
    <col min="27" max="27" width="14" style="6" customWidth="1"/>
    <col min="28" max="28" width="15" style="6" customWidth="1"/>
    <col min="29" max="29" width="16.7109375" style="6" customWidth="1"/>
    <col min="30" max="30" width="9.5703125" style="6" bestFit="1" customWidth="1"/>
    <col min="31" max="16384" width="9.140625" style="6"/>
  </cols>
  <sheetData>
    <row r="3" spans="2:19" ht="31.5" x14ac:dyDescent="0.5">
      <c r="B3" s="55" t="s">
        <v>33</v>
      </c>
    </row>
    <row r="4" spans="2:19" ht="15.75" thickBot="1" x14ac:dyDescent="0.3"/>
    <row r="5" spans="2:19" ht="23.25" x14ac:dyDescent="0.35">
      <c r="B5" s="33" t="s">
        <v>27</v>
      </c>
      <c r="C5" s="34"/>
      <c r="D5" s="34"/>
      <c r="E5" s="34"/>
      <c r="F5" s="34"/>
      <c r="G5" s="34"/>
      <c r="H5" s="34"/>
      <c r="I5" s="35"/>
    </row>
    <row r="6" spans="2:19" ht="6.75" customHeight="1" x14ac:dyDescent="0.35">
      <c r="B6" s="4"/>
      <c r="C6" s="5"/>
      <c r="I6" s="7"/>
    </row>
    <row r="7" spans="2:19" ht="45.75" thickBot="1" x14ac:dyDescent="0.3">
      <c r="B7" s="4"/>
      <c r="C7" s="8" t="s">
        <v>31</v>
      </c>
      <c r="I7" s="7"/>
    </row>
    <row r="8" spans="2:19" ht="23.25" customHeight="1" thickTop="1" x14ac:dyDescent="0.25">
      <c r="B8" s="9" t="s">
        <v>8</v>
      </c>
      <c r="C8" s="56">
        <v>5.08</v>
      </c>
      <c r="D8" s="1" t="s">
        <v>6</v>
      </c>
      <c r="E8" s="10" t="s">
        <v>7</v>
      </c>
      <c r="F8" s="48">
        <f>(C8*1000)*1000000/660000/445</f>
        <v>17.296561116785835</v>
      </c>
      <c r="G8" s="49" t="s">
        <v>0</v>
      </c>
      <c r="H8" s="11"/>
      <c r="I8" s="7"/>
    </row>
    <row r="9" spans="2:19" ht="23.25" customHeight="1" thickBot="1" x14ac:dyDescent="0.3">
      <c r="B9" s="9" t="s">
        <v>9</v>
      </c>
      <c r="C9" s="57">
        <v>3.51</v>
      </c>
      <c r="D9" s="1" t="s">
        <v>6</v>
      </c>
      <c r="E9" s="10" t="s">
        <v>7</v>
      </c>
      <c r="F9" s="48">
        <f>(C9*1000)*1000000/660000/445</f>
        <v>11.95097037793667</v>
      </c>
      <c r="G9" s="49" t="s">
        <v>0</v>
      </c>
      <c r="H9" s="11"/>
      <c r="I9" s="7"/>
    </row>
    <row r="10" spans="2:19" ht="4.5" customHeight="1" thickTop="1" thickBot="1" x14ac:dyDescent="0.3">
      <c r="B10" s="12"/>
      <c r="C10" s="58"/>
      <c r="D10" s="2"/>
      <c r="E10" s="13"/>
      <c r="F10" s="3"/>
      <c r="G10" s="2"/>
      <c r="H10" s="14"/>
      <c r="I10" s="15"/>
    </row>
    <row r="11" spans="2:19" ht="15.75" thickBot="1" x14ac:dyDescent="0.3">
      <c r="S11" s="16" t="s">
        <v>5</v>
      </c>
    </row>
    <row r="12" spans="2:19" ht="23.25" x14ac:dyDescent="0.35">
      <c r="B12" s="33" t="s">
        <v>28</v>
      </c>
      <c r="C12" s="36"/>
      <c r="D12" s="34"/>
      <c r="E12" s="34"/>
      <c r="F12" s="34"/>
      <c r="G12" s="37"/>
      <c r="H12" s="34"/>
      <c r="I12" s="35"/>
    </row>
    <row r="13" spans="2:19" ht="26.25" customHeight="1" x14ac:dyDescent="0.25">
      <c r="B13" s="4"/>
      <c r="C13" s="61" t="s">
        <v>10</v>
      </c>
      <c r="D13" s="61"/>
      <c r="E13" s="61" t="s">
        <v>1</v>
      </c>
      <c r="F13" s="61"/>
      <c r="I13" s="7"/>
    </row>
    <row r="14" spans="2:19" ht="21" x14ac:dyDescent="0.35">
      <c r="B14" s="22" t="str">
        <f>B8</f>
        <v>pool A:</v>
      </c>
      <c r="C14" s="62">
        <f>50/(F8/2)</f>
        <v>5.7814960629921259</v>
      </c>
      <c r="D14" s="62"/>
      <c r="E14" s="62">
        <f>50-C14</f>
        <v>44.218503937007874</v>
      </c>
      <c r="F14" s="62"/>
      <c r="I14" s="7"/>
      <c r="J14" s="8"/>
    </row>
    <row r="15" spans="2:19" ht="21.75" thickBot="1" x14ac:dyDescent="0.4">
      <c r="B15" s="23" t="str">
        <f>B9</f>
        <v>pool B:</v>
      </c>
      <c r="C15" s="63">
        <f>50/(F9/2)</f>
        <v>8.367521367521368</v>
      </c>
      <c r="D15" s="63"/>
      <c r="E15" s="63">
        <f>50-C15</f>
        <v>41.63247863247863</v>
      </c>
      <c r="F15" s="63"/>
      <c r="G15" s="14"/>
      <c r="H15" s="14"/>
      <c r="I15" s="15"/>
      <c r="J15" s="18"/>
      <c r="K15" s="8"/>
      <c r="L15" s="19"/>
    </row>
    <row r="16" spans="2:19" ht="15.75" thickBot="1" x14ac:dyDescent="0.3"/>
    <row r="17" spans="2:18" ht="24" customHeight="1" x14ac:dyDescent="0.35">
      <c r="B17" s="33" t="s">
        <v>29</v>
      </c>
      <c r="C17" s="34"/>
      <c r="D17" s="34"/>
      <c r="E17" s="34"/>
      <c r="F17" s="34"/>
      <c r="G17" s="34"/>
      <c r="H17" s="34"/>
      <c r="I17" s="35"/>
      <c r="Q17" s="19"/>
      <c r="R17" s="19"/>
    </row>
    <row r="18" spans="2:18" ht="18" customHeight="1" x14ac:dyDescent="0.35">
      <c r="B18" s="24"/>
      <c r="I18" s="7"/>
      <c r="Q18" s="19"/>
      <c r="R18" s="19"/>
    </row>
    <row r="19" spans="2:18" ht="18.75" x14ac:dyDescent="0.3">
      <c r="B19" s="42" t="s">
        <v>25</v>
      </c>
      <c r="C19" s="26">
        <v>5</v>
      </c>
      <c r="D19" s="27" t="s">
        <v>4</v>
      </c>
      <c r="F19" s="17"/>
      <c r="I19" s="7"/>
    </row>
    <row r="20" spans="2:18" ht="18.75" x14ac:dyDescent="0.3">
      <c r="B20" s="42" t="s">
        <v>11</v>
      </c>
      <c r="C20" s="26">
        <v>5</v>
      </c>
      <c r="D20" s="27" t="s">
        <v>4</v>
      </c>
      <c r="F20" s="17"/>
      <c r="I20" s="7"/>
    </row>
    <row r="21" spans="2:18" ht="18.75" x14ac:dyDescent="0.3">
      <c r="B21" s="4" t="s">
        <v>12</v>
      </c>
      <c r="C21" s="26">
        <v>10</v>
      </c>
      <c r="D21" s="27" t="s">
        <v>15</v>
      </c>
      <c r="I21" s="7"/>
    </row>
    <row r="22" spans="2:18" ht="18.75" x14ac:dyDescent="0.25">
      <c r="B22" s="64" t="s">
        <v>16</v>
      </c>
      <c r="C22" s="65"/>
      <c r="D22" s="65"/>
      <c r="E22" s="43"/>
      <c r="F22" s="43"/>
      <c r="G22" s="43"/>
      <c r="H22" s="43"/>
      <c r="I22" s="44"/>
    </row>
    <row r="23" spans="2:18" ht="18.75" x14ac:dyDescent="0.3">
      <c r="B23" s="4" t="s">
        <v>13</v>
      </c>
      <c r="C23" s="26">
        <v>10</v>
      </c>
      <c r="D23" s="28" t="s">
        <v>15</v>
      </c>
      <c r="I23" s="7"/>
      <c r="O23" s="21"/>
      <c r="P23" s="21"/>
    </row>
    <row r="24" spans="2:18" ht="18.75" x14ac:dyDescent="0.3">
      <c r="B24" s="4" t="s">
        <v>14</v>
      </c>
      <c r="C24" s="26">
        <v>970</v>
      </c>
      <c r="D24" s="28" t="s">
        <v>15</v>
      </c>
      <c r="I24" s="7"/>
    </row>
    <row r="25" spans="2:18" ht="19.5" thickBot="1" x14ac:dyDescent="0.35">
      <c r="B25" s="45" t="s">
        <v>22</v>
      </c>
      <c r="C25" s="47">
        <f>SUM(C19:C24)</f>
        <v>1000</v>
      </c>
      <c r="D25" s="46" t="s">
        <v>4</v>
      </c>
      <c r="E25" s="14"/>
      <c r="F25" s="14"/>
      <c r="G25" s="14"/>
      <c r="H25" s="14"/>
      <c r="I25" s="15"/>
    </row>
    <row r="26" spans="2:18" x14ac:dyDescent="0.25">
      <c r="C26" s="20"/>
      <c r="D26" s="16"/>
    </row>
    <row r="27" spans="2:18" ht="23.25" x14ac:dyDescent="0.35">
      <c r="B27" s="38" t="s">
        <v>30</v>
      </c>
      <c r="C27" s="39"/>
      <c r="D27" s="40"/>
      <c r="E27" s="40"/>
      <c r="F27" s="40"/>
      <c r="G27" s="40"/>
      <c r="H27" s="59"/>
      <c r="I27" s="41"/>
    </row>
    <row r="28" spans="2:18" ht="54" customHeight="1" x14ac:dyDescent="0.25">
      <c r="B28" s="25"/>
      <c r="C28" s="52" t="s">
        <v>21</v>
      </c>
      <c r="D28" s="52"/>
      <c r="E28" s="61" t="s">
        <v>23</v>
      </c>
      <c r="F28" s="61"/>
      <c r="G28" s="53" t="s">
        <v>32</v>
      </c>
      <c r="H28" s="60" t="s">
        <v>24</v>
      </c>
      <c r="I28" s="54" t="s">
        <v>26</v>
      </c>
    </row>
    <row r="29" spans="2:18" ht="18.75" x14ac:dyDescent="0.3">
      <c r="B29" s="50" t="s">
        <v>17</v>
      </c>
      <c r="C29" s="66">
        <v>0.8</v>
      </c>
      <c r="D29" s="66"/>
      <c r="E29" s="67">
        <v>500</v>
      </c>
      <c r="F29" s="66"/>
      <c r="G29" s="29">
        <f>E29*C29/20</f>
        <v>20</v>
      </c>
      <c r="H29" s="29">
        <f>E29-G29-I29</f>
        <v>479</v>
      </c>
      <c r="I29" s="30">
        <v>1</v>
      </c>
    </row>
    <row r="30" spans="2:18" ht="18.75" x14ac:dyDescent="0.3">
      <c r="B30" s="50" t="s">
        <v>18</v>
      </c>
      <c r="C30" s="66">
        <v>9</v>
      </c>
      <c r="D30" s="66"/>
      <c r="E30" s="66">
        <v>600</v>
      </c>
      <c r="F30" s="66"/>
      <c r="G30" s="29">
        <f>E30*C30/20</f>
        <v>270</v>
      </c>
      <c r="H30" s="29">
        <f t="shared" ref="H30:H32" si="0">E30-G30-I30</f>
        <v>325</v>
      </c>
      <c r="I30" s="30">
        <v>5</v>
      </c>
    </row>
    <row r="31" spans="2:18" ht="18.75" x14ac:dyDescent="0.3">
      <c r="B31" s="50" t="s">
        <v>19</v>
      </c>
      <c r="C31" s="66">
        <v>15</v>
      </c>
      <c r="D31" s="66"/>
      <c r="E31" s="66">
        <v>600</v>
      </c>
      <c r="F31" s="66"/>
      <c r="G31" s="29">
        <f>E31*C31/20</f>
        <v>450</v>
      </c>
      <c r="H31" s="29">
        <f t="shared" si="0"/>
        <v>140</v>
      </c>
      <c r="I31" s="30">
        <v>10</v>
      </c>
    </row>
    <row r="32" spans="2:18" ht="19.5" thickBot="1" x14ac:dyDescent="0.35">
      <c r="B32" s="51" t="s">
        <v>20</v>
      </c>
      <c r="C32" s="68">
        <v>0.9</v>
      </c>
      <c r="D32" s="68"/>
      <c r="E32" s="68">
        <v>1500</v>
      </c>
      <c r="F32" s="68"/>
      <c r="G32" s="29">
        <f>E32*C32/20</f>
        <v>67.5</v>
      </c>
      <c r="H32" s="32">
        <f t="shared" si="0"/>
        <v>1429.5</v>
      </c>
      <c r="I32" s="31">
        <v>3</v>
      </c>
    </row>
    <row r="35" spans="5:21" x14ac:dyDescent="0.25">
      <c r="U35" s="6" t="s">
        <v>2</v>
      </c>
    </row>
    <row r="40" spans="5:21" x14ac:dyDescent="0.25">
      <c r="E40" s="6" t="s">
        <v>3</v>
      </c>
    </row>
  </sheetData>
  <sheetProtection algorithmName="SHA-512" hashValue="GH65DVPTnzD7O5v2mLmc3s7msM662i+Aj5uj/cuT0MC2iSg9Andltg9EpWAcO6DE8jq/AFlvy1T2i+isb3AxPw==" saltValue="POW3UsfQPRVDwo7tc8oYRw==" spinCount="100000" sheet="1" objects="1" scenarios="1" selectLockedCells="1"/>
  <mergeCells count="16">
    <mergeCell ref="C29:D29"/>
    <mergeCell ref="E29:F29"/>
    <mergeCell ref="E30:F30"/>
    <mergeCell ref="E31:F31"/>
    <mergeCell ref="E32:F32"/>
    <mergeCell ref="C30:D30"/>
    <mergeCell ref="C31:D31"/>
    <mergeCell ref="C32:D32"/>
    <mergeCell ref="E28:F28"/>
    <mergeCell ref="C14:D14"/>
    <mergeCell ref="C13:D13"/>
    <mergeCell ref="E13:F13"/>
    <mergeCell ref="C15:D15"/>
    <mergeCell ref="E14:F14"/>
    <mergeCell ref="E15:F15"/>
    <mergeCell ref="B22:D22"/>
  </mergeCells>
  <conditionalFormatting sqref="E14:E15">
    <cfRule type="cellIs" dxfId="1" priority="5" operator="lessThan">
      <formula>0</formula>
    </cfRule>
  </conditionalFormatting>
  <conditionalFormatting sqref="H29:H32">
    <cfRule type="cellIs" dxfId="0" priority="1" operator="lessThan">
      <formula>0</formula>
    </cfRule>
  </conditionalFormatting>
  <pageMargins left="0.7" right="0.7" top="0.75" bottom="0.75" header="0.3" footer="0.3"/>
  <pageSetup paperSize="11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D9A3-7E55-4B8D-B9B9-83CB4068EB64}">
  <dimension ref="A1:B4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34</v>
      </c>
      <c r="B1" t="s">
        <v>35</v>
      </c>
    </row>
    <row r="2" spans="1:2" x14ac:dyDescent="0.25">
      <c r="A2">
        <v>5.04</v>
      </c>
      <c r="B2">
        <v>3.51</v>
      </c>
    </row>
    <row r="3" spans="1:2" x14ac:dyDescent="0.25">
      <c r="A3">
        <v>5.12</v>
      </c>
      <c r="B3">
        <v>3.52</v>
      </c>
    </row>
    <row r="4" spans="1:2" x14ac:dyDescent="0.25">
      <c r="A4">
        <v>5.08</v>
      </c>
      <c r="B4">
        <v>3.51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Library QC and dilution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van der Vliet</dc:creator>
  <cp:lastModifiedBy>Walter van der Vliet</cp:lastModifiedBy>
  <cp:lastPrinted>2019-06-24T13:14:09Z</cp:lastPrinted>
  <dcterms:created xsi:type="dcterms:W3CDTF">2018-06-11T13:29:33Z</dcterms:created>
  <dcterms:modified xsi:type="dcterms:W3CDTF">2021-02-02T08:14:17Z</dcterms:modified>
</cp:coreProperties>
</file>